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70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kylanuesa/Downloads/"/>
    </mc:Choice>
  </mc:AlternateContent>
  <bookViews>
    <workbookView xWindow="280" yWindow="460" windowWidth="24140" windowHeight="15220"/>
  </bookViews>
  <sheets>
    <sheet name="Canes Realty" sheetId="7" r:id="rId1"/>
  </sheets>
  <definedNames>
    <definedName name="_xlnm._FilterDatabase" localSheetId="0" hidden="1">'Canes Realty'!$A$4:$N$35</definedName>
    <definedName name="_xlnm.Criteria" localSheetId="0">'Canes Realty'!#REF!</definedName>
    <definedName name="_xlnm.Extract" localSheetId="0">'Canes Realty'!#REF!</definedName>
  </definedNames>
  <calcPr calcId="150001" concurrentCalc="0"/>
  <webPublishing codePage="1252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0" i="7" l="1"/>
  <c r="L39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8" i="7"/>
  <c r="N29" i="7"/>
  <c r="N30" i="7"/>
  <c r="N31" i="7"/>
  <c r="N32" i="7"/>
  <c r="N33" i="7"/>
  <c r="N34" i="7"/>
  <c r="N35" i="7"/>
  <c r="N27" i="7"/>
  <c r="N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5" i="7"/>
</calcChain>
</file>

<file path=xl/sharedStrings.xml><?xml version="1.0" encoding="utf-8"?>
<sst xmlns="http://schemas.openxmlformats.org/spreadsheetml/2006/main" count="196" uniqueCount="110">
  <si>
    <t>Listing ID</t>
  </si>
  <si>
    <t>Asking Price</t>
  </si>
  <si>
    <t>Date Listed</t>
  </si>
  <si>
    <t>Date Sold</t>
  </si>
  <si>
    <t>Sales Price</t>
  </si>
  <si>
    <t>L101</t>
  </si>
  <si>
    <t>L102</t>
  </si>
  <si>
    <t>L103</t>
  </si>
  <si>
    <t>L104</t>
  </si>
  <si>
    <t>L105</t>
  </si>
  <si>
    <t>L106</t>
  </si>
  <si>
    <t>L107</t>
  </si>
  <si>
    <t>L108</t>
  </si>
  <si>
    <t>L109</t>
  </si>
  <si>
    <t>L110</t>
  </si>
  <si>
    <t>L111</t>
  </si>
  <si>
    <t>L112</t>
  </si>
  <si>
    <t>L113</t>
  </si>
  <si>
    <t>L114</t>
  </si>
  <si>
    <t>L115</t>
  </si>
  <si>
    <t>L116</t>
  </si>
  <si>
    <t>L117</t>
  </si>
  <si>
    <t>L118</t>
  </si>
  <si>
    <t>L119</t>
  </si>
  <si>
    <t>L120</t>
  </si>
  <si>
    <t>L121</t>
  </si>
  <si>
    <t>L122</t>
  </si>
  <si>
    <t>L123</t>
  </si>
  <si>
    <t>L124</t>
  </si>
  <si>
    <t>L125</t>
  </si>
  <si>
    <t>L126</t>
  </si>
  <si>
    <t>L127</t>
  </si>
  <si>
    <t>L128</t>
  </si>
  <si>
    <t>L129</t>
  </si>
  <si>
    <t>L130</t>
  </si>
  <si>
    <t>L131</t>
  </si>
  <si>
    <t>Square Footage</t>
  </si>
  <si>
    <t>Canes Realty</t>
  </si>
  <si>
    <t>Address</t>
  </si>
  <si>
    <t>City</t>
  </si>
  <si>
    <t>335 Trenton Road</t>
  </si>
  <si>
    <t>8550 SW 140 Terrace</t>
  </si>
  <si>
    <t>1504 Michigan Ave</t>
  </si>
  <si>
    <t>6841 SW 44 Street</t>
  </si>
  <si>
    <t>240 Shore Drive East</t>
  </si>
  <si>
    <t>5 Speridakis Terrace</t>
  </si>
  <si>
    <t>7925 SW 124 Street</t>
  </si>
  <si>
    <t>943 Oak Harbor Drive</t>
  </si>
  <si>
    <t>2303 Pin Oak Drive</t>
  </si>
  <si>
    <t>71 Wckoff Street</t>
  </si>
  <si>
    <t>2824 NE 29th Street</t>
  </si>
  <si>
    <t>1719 Sandman</t>
  </si>
  <si>
    <t>1630 Sheridan Road</t>
  </si>
  <si>
    <t>251 Crandon Boulevard</t>
  </si>
  <si>
    <t>22 Silver Oak Drive</t>
  </si>
  <si>
    <t>825 Bay Street</t>
  </si>
  <si>
    <t>1920 Meridian Street</t>
  </si>
  <si>
    <t>1221 Stafford Road</t>
  </si>
  <si>
    <t>520 Valencia Road</t>
  </si>
  <si>
    <t xml:space="preserve">5901 Laurel Avenue  </t>
  </si>
  <si>
    <t>232 Peninsula Road</t>
  </si>
  <si>
    <t>7708 Landmark Ridge Street</t>
  </si>
  <si>
    <t>8608 Westmoreland Lane</t>
  </si>
  <si>
    <t>5606 Merrick Drive</t>
  </si>
  <si>
    <t>3939 Leafy Way</t>
  </si>
  <si>
    <t>1718 Vestal Drive</t>
  </si>
  <si>
    <t>1970 NW 51 Terrace</t>
  </si>
  <si>
    <t>7 Madison Street</t>
  </si>
  <si>
    <t xml:space="preserve">3 Grove Isle Dr. </t>
  </si>
  <si>
    <t xml:space="preserve">10 S.W. South River Drive </t>
  </si>
  <si>
    <t>5175 NE 3rd Court</t>
  </si>
  <si>
    <t>Sweetwater</t>
  </si>
  <si>
    <t>North Bay Village</t>
  </si>
  <si>
    <t>Bal Harbour</t>
  </si>
  <si>
    <t>Pinecrest</t>
  </si>
  <si>
    <t>Fletcher</t>
  </si>
  <si>
    <t>Tobin</t>
  </si>
  <si>
    <t>Evans</t>
  </si>
  <si>
    <t>Lazarus</t>
  </si>
  <si>
    <t>Type</t>
  </si>
  <si>
    <t>L</t>
  </si>
  <si>
    <t>S</t>
  </si>
  <si>
    <t>B</t>
  </si>
  <si>
    <t>Commission</t>
  </si>
  <si>
    <t>Listing Agent Only</t>
  </si>
  <si>
    <t>Selling Agent Only</t>
  </si>
  <si>
    <t>Listing &amp; Selling Agent</t>
  </si>
  <si>
    <t>Description</t>
  </si>
  <si>
    <t>Commission %</t>
  </si>
  <si>
    <t>Percent below Asking</t>
  </si>
  <si>
    <t>Assumptions</t>
  </si>
  <si>
    <t>Bedrooms</t>
  </si>
  <si>
    <t>1. Average Commission Amount</t>
  </si>
  <si>
    <t>2. Number of homes where our agent was both Listing &amp; Selling agent</t>
  </si>
  <si>
    <t>3. Number of homes in Sweetwater whose asking price was $300,000 or more</t>
  </si>
  <si>
    <t>4. Total Commissions paid to Lazarus</t>
  </si>
  <si>
    <t>5 Average Asking Price for Homes less than 1500 square feet in North Bay Village</t>
  </si>
  <si>
    <t>Agent</t>
  </si>
  <si>
    <t>Days on Market</t>
  </si>
  <si>
    <t>Statistics - use COUNT, SUM, AVERAGE, COUNTIFS, SUMIFS, or AVERAGEIFS</t>
  </si>
  <si>
    <t>1. Homes not yet sold</t>
  </si>
  <si>
    <t>2. Homes in Pinecrest that sold for $250,000 or more</t>
  </si>
  <si>
    <t>3. Homes sold in North Bay Village</t>
  </si>
  <si>
    <t>6. Home with sq ft over 2,000 or more than 3 bedrooms</t>
  </si>
  <si>
    <t>4. Homes in Bal Harbour or Sweetwater where Tobin was the realto</t>
  </si>
  <si>
    <t>Canes Realty Reports - Criteria Ranges Needed</t>
  </si>
  <si>
    <t>7. Homes that have been sold</t>
  </si>
  <si>
    <t>5. Pinecrest Homes sold in May 2014</t>
  </si>
  <si>
    <t>Avereage if</t>
  </si>
  <si>
    <t>sumif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</si>
</sst>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4" fontId="3" fillId="0" borderId="2" xfId="2" applyNumberFormat="1" applyFont="1" applyFill="1" applyBorder="1"/>
    <xf numFmtId="167" fontId="3" fillId="0" borderId="2" xfId="3" applyNumberFormat="1" applyFont="1" applyFill="1" applyBorder="1"/>
    <xf numFmtId="0" fontId="3" fillId="0" borderId="3" xfId="2" applyFont="1" applyFill="1" applyBorder="1" applyAlignment="1">
      <alignment horizontal="center"/>
    </xf>
    <xf numFmtId="14" fontId="3" fillId="0" borderId="5" xfId="2" applyNumberFormat="1" applyFont="1" applyFill="1" applyBorder="1"/>
    <xf numFmtId="167" fontId="3" fillId="0" borderId="5" xfId="3" applyNumberFormat="1" applyFont="1" applyFill="1" applyBorder="1"/>
    <xf numFmtId="0" fontId="3" fillId="0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0" fontId="4" fillId="2" borderId="10" xfId="2" applyFont="1" applyFill="1" applyBorder="1" applyAlignment="1">
      <alignment horizontal="center" wrapText="1"/>
    </xf>
    <xf numFmtId="0" fontId="1" fillId="0" borderId="5" xfId="0" applyFont="1" applyFill="1" applyBorder="1"/>
    <xf numFmtId="0" fontId="0" fillId="0" borderId="5" xfId="0" applyFill="1" applyBorder="1"/>
    <xf numFmtId="167" fontId="0" fillId="0" borderId="5" xfId="0" applyNumberFormat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166" fontId="3" fillId="0" borderId="5" xfId="1" applyNumberFormat="1" applyFont="1" applyFill="1" applyBorder="1" applyAlignment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7" fontId="0" fillId="0" borderId="0" xfId="0" applyNumberFormat="1" applyBorder="1"/>
    <xf numFmtId="0" fontId="0" fillId="0" borderId="15" xfId="0" applyBorder="1"/>
    <xf numFmtId="0" fontId="0" fillId="0" borderId="2" xfId="0" applyFill="1" applyBorder="1"/>
    <xf numFmtId="166" fontId="3" fillId="0" borderId="2" xfId="1" applyNumberFormat="1" applyFont="1" applyFill="1" applyBorder="1" applyAlignment="1"/>
    <xf numFmtId="167" fontId="0" fillId="0" borderId="2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17" xfId="0" applyBorder="1"/>
    <xf numFmtId="167" fontId="0" fillId="0" borderId="15" xfId="0" applyNumberFormat="1" applyBorder="1"/>
    <xf numFmtId="0" fontId="3" fillId="0" borderId="5" xfId="2" applyNumberFormat="1" applyFont="1" applyFill="1" applyBorder="1" applyAlignment="1">
      <alignment horizontal="center"/>
    </xf>
    <xf numFmtId="0" fontId="3" fillId="0" borderId="2" xfId="2" applyNumberFormat="1" applyFont="1" applyFill="1" applyBorder="1" applyAlignment="1">
      <alignment horizontal="center"/>
    </xf>
    <xf numFmtId="167" fontId="0" fillId="0" borderId="18" xfId="0" applyNumberFormat="1" applyBorder="1"/>
    <xf numFmtId="4" fontId="0" fillId="0" borderId="15" xfId="1" applyNumberFormat="1" applyFont="1" applyBorder="1"/>
    <xf numFmtId="0" fontId="0" fillId="0" borderId="14" xfId="0" applyBorder="1" applyAlignment="1">
      <alignment horizontal="left" indent="2"/>
    </xf>
    <xf numFmtId="0" fontId="0" fillId="0" borderId="16" xfId="0" applyBorder="1" applyAlignment="1">
      <alignment horizontal="left" indent="2"/>
    </xf>
    <xf numFmtId="0" fontId="0" fillId="0" borderId="21" xfId="0" applyBorder="1" applyAlignment="1">
      <alignment horizontal="left" indent="2"/>
    </xf>
    <xf numFmtId="0" fontId="0" fillId="0" borderId="22" xfId="0" applyBorder="1"/>
    <xf numFmtId="167" fontId="0" fillId="0" borderId="23" xfId="0" applyNumberFormat="1" applyBorder="1"/>
    <xf numFmtId="0" fontId="0" fillId="0" borderId="18" xfId="0" applyBorder="1"/>
    <xf numFmtId="14" fontId="0" fillId="0" borderId="0" xfId="0" applyNumberFormat="1"/>
    <xf numFmtId="0" fontId="1" fillId="0" borderId="14" xfId="0" applyFont="1" applyBorder="1" applyAlignment="1">
      <alignment horizontal="left" indent="2"/>
    </xf>
    <xf numFmtId="0" fontId="3" fillId="0" borderId="5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165" fontId="0" fillId="0" borderId="5" xfId="1" applyFont="1" applyBorder="1" applyAlignment="1">
      <alignment horizontal="left"/>
    </xf>
    <xf numFmtId="167" fontId="0" fillId="0" borderId="2" xfId="0" applyNumberFormat="1" applyBorder="1" applyAlignment="1">
      <alignment horizontal="left"/>
    </xf>
    <xf numFmtId="0" fontId="3" fillId="0" borderId="24" xfId="2" applyFont="1" applyFill="1" applyBorder="1" applyAlignment="1">
      <alignment horizontal="center"/>
    </xf>
    <xf numFmtId="0" fontId="1" fillId="0" borderId="25" xfId="0" applyFont="1" applyFill="1" applyBorder="1"/>
    <xf numFmtId="0" fontId="3" fillId="0" borderId="25" xfId="2" applyFont="1" applyFill="1" applyBorder="1" applyAlignment="1">
      <alignment horizontal="left"/>
    </xf>
    <xf numFmtId="166" fontId="3" fillId="0" borderId="25" xfId="1" applyNumberFormat="1" applyFont="1" applyFill="1" applyBorder="1" applyAlignment="1"/>
    <xf numFmtId="0" fontId="3" fillId="0" borderId="25" xfId="2" applyNumberFormat="1" applyFont="1" applyFill="1" applyBorder="1" applyAlignment="1">
      <alignment horizontal="center"/>
    </xf>
    <xf numFmtId="14" fontId="3" fillId="0" borderId="25" xfId="2" applyNumberFormat="1" applyFont="1" applyFill="1" applyBorder="1"/>
    <xf numFmtId="167" fontId="3" fillId="0" borderId="25" xfId="3" applyNumberFormat="1" applyFont="1" applyFill="1" applyBorder="1"/>
    <xf numFmtId="0" fontId="3" fillId="0" borderId="25" xfId="3" applyNumberFormat="1" applyFont="1" applyFill="1" applyBorder="1" applyAlignment="1">
      <alignment horizontal="right"/>
    </xf>
    <xf numFmtId="10" fontId="3" fillId="0" borderId="25" xfId="4" applyNumberFormat="1" applyFont="1" applyFill="1" applyBorder="1" applyAlignment="1">
      <alignment horizontal="right"/>
    </xf>
    <xf numFmtId="165" fontId="0" fillId="0" borderId="25" xfId="1" applyFont="1" applyBorder="1" applyAlignment="1">
      <alignment horizontal="left"/>
    </xf>
    <xf numFmtId="167" fontId="0" fillId="0" borderId="25" xfId="0" applyNumberFormat="1" applyBorder="1" applyAlignment="1">
      <alignment horizontal="center"/>
    </xf>
    <xf numFmtId="167" fontId="0" fillId="0" borderId="25" xfId="0" applyNumberFormat="1" applyBorder="1" applyAlignment="1">
      <alignment horizontal="right"/>
    </xf>
    <xf numFmtId="0" fontId="6" fillId="2" borderId="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8" fillId="2" borderId="9" xfId="2" applyFont="1" applyFill="1" applyBorder="1" applyAlignment="1">
      <alignment horizontal="center" wrapText="1"/>
    </xf>
    <xf numFmtId="0" fontId="3" fillId="0" borderId="0" xfId="0" applyFont="1"/>
    <xf numFmtId="0" fontId="3" fillId="0" borderId="22" xfId="0" applyFont="1" applyBorder="1"/>
    <xf numFmtId="0" fontId="3" fillId="0" borderId="17" xfId="0" applyFont="1" applyBorder="1"/>
  </cellXfs>
  <cellStyles count="5">
    <cellStyle name="Comma" xfId="1" builtinId="3"/>
    <cellStyle name="Currency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E19" zoomScale="120" zoomScaleNormal="120" zoomScalePageLayoutView="120" workbookViewId="0">
      <selection activeCell="L42" sqref="L42"/>
    </sheetView>
  </sheetViews>
  <sheetFormatPr baseColWidth="10" defaultColWidth="8.83203125" defaultRowHeight="13" x14ac:dyDescent="0.15"/>
  <cols>
    <col min="1" max="1" width="10.5" style="2" customWidth="1"/>
    <col min="2" max="2" width="25.6640625" style="2" customWidth="1"/>
    <col min="3" max="3" width="17.33203125" style="2" customWidth="1"/>
    <col min="4" max="4" width="10.5" customWidth="1"/>
    <col min="5" max="5" width="12.5" style="2" customWidth="1"/>
    <col min="6" max="6" width="12.83203125" customWidth="1"/>
    <col min="7" max="7" width="13" customWidth="1"/>
    <col min="8" max="8" width="12.33203125" customWidth="1"/>
    <col min="9" max="9" width="13.6640625" customWidth="1"/>
    <col min="10" max="10" width="14.83203125" style="75" customWidth="1"/>
    <col min="11" max="11" width="13.5" customWidth="1"/>
    <col min="12" max="12" width="12.33203125" customWidth="1"/>
    <col min="13" max="13" width="9.5" customWidth="1"/>
    <col min="14" max="14" width="13.83203125" bestFit="1" customWidth="1"/>
    <col min="15" max="15" width="12.1640625" customWidth="1"/>
    <col min="16" max="16" width="12.83203125" customWidth="1"/>
    <col min="17" max="17" width="9.83203125" bestFit="1" customWidth="1"/>
    <col min="27" max="27" width="11.6640625" customWidth="1"/>
  </cols>
  <sheetData>
    <row r="1" spans="1:14" ht="25" x14ac:dyDescent="0.25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15">
      <c r="A2" s="26"/>
      <c r="B2" s="26"/>
      <c r="C2" s="26"/>
      <c r="D2" s="27"/>
      <c r="E2" s="26"/>
      <c r="F2" s="27"/>
      <c r="G2" s="1"/>
      <c r="H2" s="1"/>
      <c r="I2" s="1"/>
      <c r="J2" s="73"/>
      <c r="K2" s="1"/>
      <c r="L2" s="1"/>
      <c r="M2" s="1"/>
      <c r="N2" s="1"/>
    </row>
    <row r="3" spans="1:14" ht="14" thickBot="1" x14ac:dyDescent="0.2">
      <c r="A3" s="26"/>
      <c r="B3" s="26"/>
      <c r="C3" s="26"/>
      <c r="D3" s="1"/>
      <c r="E3" s="26"/>
      <c r="F3" s="1"/>
      <c r="G3" s="1"/>
      <c r="H3" s="1"/>
      <c r="I3" s="1"/>
      <c r="J3" s="73"/>
      <c r="K3" s="1"/>
      <c r="L3" s="1"/>
      <c r="M3" s="1"/>
      <c r="N3" s="1"/>
    </row>
    <row r="4" spans="1:14" s="1" customFormat="1" ht="40.5" customHeight="1" thickBot="1" x14ac:dyDescent="0.2">
      <c r="A4" s="11" t="s">
        <v>0</v>
      </c>
      <c r="B4" s="10" t="s">
        <v>38</v>
      </c>
      <c r="C4" s="10" t="s">
        <v>39</v>
      </c>
      <c r="D4" s="10" t="s">
        <v>36</v>
      </c>
      <c r="E4" s="10" t="s">
        <v>91</v>
      </c>
      <c r="F4" s="10" t="s">
        <v>2</v>
      </c>
      <c r="G4" s="10" t="s">
        <v>1</v>
      </c>
      <c r="H4" s="10" t="s">
        <v>3</v>
      </c>
      <c r="I4" s="10" t="s">
        <v>4</v>
      </c>
      <c r="J4" s="74" t="s">
        <v>98</v>
      </c>
      <c r="K4" s="10" t="s">
        <v>89</v>
      </c>
      <c r="L4" s="10" t="s">
        <v>97</v>
      </c>
      <c r="M4" s="10" t="s">
        <v>79</v>
      </c>
      <c r="N4" s="9" t="s">
        <v>83</v>
      </c>
    </row>
    <row r="5" spans="1:14" x14ac:dyDescent="0.15">
      <c r="A5" s="51" t="s">
        <v>5</v>
      </c>
      <c r="B5" s="52" t="s">
        <v>40</v>
      </c>
      <c r="C5" s="53" t="s">
        <v>71</v>
      </c>
      <c r="D5" s="54">
        <v>1236</v>
      </c>
      <c r="E5" s="55">
        <v>3</v>
      </c>
      <c r="F5" s="56">
        <v>41689</v>
      </c>
      <c r="G5" s="57">
        <v>287400</v>
      </c>
      <c r="H5" s="56">
        <v>41762</v>
      </c>
      <c r="I5" s="57">
        <v>250000</v>
      </c>
      <c r="J5" s="58">
        <f>IF(H5&lt;&gt;"",H5-F5,"Not sold yet")</f>
        <v>73</v>
      </c>
      <c r="K5" s="59">
        <f>IF(I5&lt;&gt;"",(G5-I5)/G5,"Not sold yet")</f>
        <v>0.13013221990257481</v>
      </c>
      <c r="L5" s="60" t="s">
        <v>75</v>
      </c>
      <c r="M5" s="61" t="s">
        <v>80</v>
      </c>
      <c r="N5" s="62">
        <f>IF(I5&lt;&gt;"",(IF(M5="L",I5*$C$40,IF(M5="S",I5*$C$41,IF(M5="B",I5*$C$39,"Pending")))))</f>
        <v>5000</v>
      </c>
    </row>
    <row r="6" spans="1:14" x14ac:dyDescent="0.15">
      <c r="A6" s="8" t="s">
        <v>6</v>
      </c>
      <c r="B6" s="13" t="s">
        <v>41</v>
      </c>
      <c r="C6" s="47" t="s">
        <v>72</v>
      </c>
      <c r="D6" s="17">
        <v>1740</v>
      </c>
      <c r="E6" s="35">
        <v>2</v>
      </c>
      <c r="F6" s="6">
        <v>41598</v>
      </c>
      <c r="G6" s="7">
        <v>310900</v>
      </c>
      <c r="H6" s="6">
        <v>41737</v>
      </c>
      <c r="I6" s="7">
        <v>258000</v>
      </c>
      <c r="J6" s="58">
        <f t="shared" ref="J6:J35" si="0">IF(H6&lt;&gt;"",H6-F6,"Not sold yet")</f>
        <v>139</v>
      </c>
      <c r="K6" s="59">
        <f t="shared" ref="K6:K35" si="1">IF(I6&lt;&gt;"",(G6-I6)/G6,"Not sold yet")</f>
        <v>0.17015117401093599</v>
      </c>
      <c r="L6" s="49" t="s">
        <v>76</v>
      </c>
      <c r="M6" s="14" t="s">
        <v>81</v>
      </c>
      <c r="N6" s="62">
        <f t="shared" ref="N6:N26" si="2">IF(I6&lt;&gt;"",(IF(M6="L",I6*$C$40,IF(M6="S",I6*$C$41,IF(M6="B",I6*$C$39,"Pending")))),"Pending")</f>
        <v>10320</v>
      </c>
    </row>
    <row r="7" spans="1:14" x14ac:dyDescent="0.15">
      <c r="A7" s="8" t="s">
        <v>7</v>
      </c>
      <c r="B7" s="13" t="s">
        <v>42</v>
      </c>
      <c r="C7" s="47" t="s">
        <v>71</v>
      </c>
      <c r="D7" s="17">
        <v>1715</v>
      </c>
      <c r="E7" s="35">
        <v>4</v>
      </c>
      <c r="F7" s="6">
        <v>41621</v>
      </c>
      <c r="G7" s="7">
        <v>295000</v>
      </c>
      <c r="H7" s="6"/>
      <c r="I7" s="7"/>
      <c r="J7" s="58" t="str">
        <f t="shared" si="0"/>
        <v>Not sold yet</v>
      </c>
      <c r="K7" s="59" t="str">
        <f t="shared" si="1"/>
        <v>Not sold yet</v>
      </c>
      <c r="L7" s="49" t="s">
        <v>77</v>
      </c>
      <c r="M7" s="14" t="s">
        <v>80</v>
      </c>
      <c r="N7" s="62" t="str">
        <f t="shared" si="2"/>
        <v>Pending</v>
      </c>
    </row>
    <row r="8" spans="1:14" x14ac:dyDescent="0.15">
      <c r="A8" s="8" t="s">
        <v>8</v>
      </c>
      <c r="B8" s="13" t="s">
        <v>43</v>
      </c>
      <c r="C8" s="47" t="s">
        <v>73</v>
      </c>
      <c r="D8" s="17">
        <v>1273</v>
      </c>
      <c r="E8" s="35">
        <v>4</v>
      </c>
      <c r="F8" s="6">
        <v>41636</v>
      </c>
      <c r="G8" s="7">
        <v>287000</v>
      </c>
      <c r="H8" s="6">
        <v>41790</v>
      </c>
      <c r="I8" s="7">
        <v>245000</v>
      </c>
      <c r="J8" s="58">
        <f t="shared" si="0"/>
        <v>154</v>
      </c>
      <c r="K8" s="59">
        <f t="shared" si="1"/>
        <v>0.14634146341463414</v>
      </c>
      <c r="L8" s="49" t="s">
        <v>75</v>
      </c>
      <c r="M8" s="14" t="s">
        <v>80</v>
      </c>
      <c r="N8" s="62">
        <f t="shared" si="2"/>
        <v>4900</v>
      </c>
    </row>
    <row r="9" spans="1:14" x14ac:dyDescent="0.15">
      <c r="A9" s="8" t="s">
        <v>9</v>
      </c>
      <c r="B9" s="13" t="s">
        <v>44</v>
      </c>
      <c r="C9" s="47" t="s">
        <v>74</v>
      </c>
      <c r="D9" s="17">
        <v>970</v>
      </c>
      <c r="E9" s="35">
        <v>3</v>
      </c>
      <c r="F9" s="6">
        <v>41766</v>
      </c>
      <c r="G9" s="7">
        <v>273900</v>
      </c>
      <c r="H9" s="6">
        <v>41772</v>
      </c>
      <c r="I9" s="7">
        <v>263500</v>
      </c>
      <c r="J9" s="58">
        <f t="shared" si="0"/>
        <v>6</v>
      </c>
      <c r="K9" s="59">
        <f t="shared" si="1"/>
        <v>3.797006206644761E-2</v>
      </c>
      <c r="L9" s="49" t="s">
        <v>75</v>
      </c>
      <c r="M9" s="14" t="s">
        <v>81</v>
      </c>
      <c r="N9" s="62">
        <f t="shared" si="2"/>
        <v>10540</v>
      </c>
    </row>
    <row r="10" spans="1:14" x14ac:dyDescent="0.15">
      <c r="A10" s="8" t="s">
        <v>10</v>
      </c>
      <c r="B10" s="13" t="s">
        <v>45</v>
      </c>
      <c r="C10" s="47" t="s">
        <v>72</v>
      </c>
      <c r="D10" s="17">
        <v>900</v>
      </c>
      <c r="E10" s="35">
        <v>3</v>
      </c>
      <c r="F10" s="6">
        <v>41535</v>
      </c>
      <c r="G10" s="7">
        <v>277000</v>
      </c>
      <c r="H10" s="6">
        <v>41792</v>
      </c>
      <c r="I10" s="7">
        <v>267750</v>
      </c>
      <c r="J10" s="58">
        <f t="shared" si="0"/>
        <v>257</v>
      </c>
      <c r="K10" s="59">
        <f t="shared" si="1"/>
        <v>3.3393501805054154E-2</v>
      </c>
      <c r="L10" s="49" t="s">
        <v>76</v>
      </c>
      <c r="M10" s="14" t="s">
        <v>80</v>
      </c>
      <c r="N10" s="62">
        <f t="shared" si="2"/>
        <v>5355</v>
      </c>
    </row>
    <row r="11" spans="1:14" x14ac:dyDescent="0.15">
      <c r="A11" s="8" t="s">
        <v>11</v>
      </c>
      <c r="B11" s="13" t="s">
        <v>46</v>
      </c>
      <c r="C11" s="47" t="s">
        <v>72</v>
      </c>
      <c r="D11" s="17">
        <v>1850</v>
      </c>
      <c r="E11" s="35"/>
      <c r="F11" s="6">
        <v>41789</v>
      </c>
      <c r="G11" s="7">
        <v>333000</v>
      </c>
      <c r="H11" s="6">
        <v>41794</v>
      </c>
      <c r="I11" s="7">
        <v>315500</v>
      </c>
      <c r="J11" s="58">
        <f t="shared" si="0"/>
        <v>5</v>
      </c>
      <c r="K11" s="59">
        <f t="shared" si="1"/>
        <v>5.2552552552552555E-2</v>
      </c>
      <c r="L11" s="49" t="s">
        <v>78</v>
      </c>
      <c r="M11" s="14" t="s">
        <v>82</v>
      </c>
      <c r="N11" s="62">
        <f t="shared" si="2"/>
        <v>18930</v>
      </c>
    </row>
    <row r="12" spans="1:14" x14ac:dyDescent="0.15">
      <c r="A12" s="8" t="s">
        <v>12</v>
      </c>
      <c r="B12" s="12" t="s">
        <v>47</v>
      </c>
      <c r="C12" s="47" t="s">
        <v>74</v>
      </c>
      <c r="D12" s="17">
        <v>1720</v>
      </c>
      <c r="E12" s="35">
        <v>5</v>
      </c>
      <c r="F12" s="6">
        <v>41743</v>
      </c>
      <c r="G12" s="7">
        <v>316000</v>
      </c>
      <c r="H12" s="6"/>
      <c r="I12" s="7"/>
      <c r="J12" s="58" t="str">
        <f t="shared" si="0"/>
        <v>Not sold yet</v>
      </c>
      <c r="K12" s="59" t="str">
        <f t="shared" si="1"/>
        <v>Not sold yet</v>
      </c>
      <c r="L12" s="49" t="s">
        <v>76</v>
      </c>
      <c r="M12" s="14" t="s">
        <v>80</v>
      </c>
      <c r="N12" s="62" t="str">
        <f t="shared" si="2"/>
        <v>Pending</v>
      </c>
    </row>
    <row r="13" spans="1:14" x14ac:dyDescent="0.15">
      <c r="A13" s="8" t="s">
        <v>13</v>
      </c>
      <c r="B13" s="13" t="s">
        <v>48</v>
      </c>
      <c r="C13" s="47" t="s">
        <v>71</v>
      </c>
      <c r="D13" s="17">
        <v>1606</v>
      </c>
      <c r="E13" s="35">
        <v>4</v>
      </c>
      <c r="F13" s="6">
        <v>41580</v>
      </c>
      <c r="G13" s="7">
        <v>302000</v>
      </c>
      <c r="H13" s="6">
        <v>41807</v>
      </c>
      <c r="I13" s="7">
        <v>300000</v>
      </c>
      <c r="J13" s="58">
        <f t="shared" si="0"/>
        <v>227</v>
      </c>
      <c r="K13" s="59">
        <f t="shared" si="1"/>
        <v>6.6225165562913907E-3</v>
      </c>
      <c r="L13" s="49" t="s">
        <v>77</v>
      </c>
      <c r="M13" s="14" t="s">
        <v>81</v>
      </c>
      <c r="N13" s="62">
        <f t="shared" si="2"/>
        <v>12000</v>
      </c>
    </row>
    <row r="14" spans="1:14" x14ac:dyDescent="0.15">
      <c r="A14" s="8" t="s">
        <v>14</v>
      </c>
      <c r="B14" s="13" t="s">
        <v>49</v>
      </c>
      <c r="C14" s="47" t="s">
        <v>73</v>
      </c>
      <c r="D14" s="17">
        <v>1305</v>
      </c>
      <c r="E14" s="35">
        <v>2</v>
      </c>
      <c r="F14" s="6">
        <v>41534</v>
      </c>
      <c r="G14" s="7">
        <v>294000</v>
      </c>
      <c r="H14" s="6">
        <v>41803</v>
      </c>
      <c r="I14" s="7">
        <v>288250</v>
      </c>
      <c r="J14" s="58">
        <f t="shared" si="0"/>
        <v>269</v>
      </c>
      <c r="K14" s="59">
        <f t="shared" si="1"/>
        <v>1.9557823129251702E-2</v>
      </c>
      <c r="L14" s="49" t="s">
        <v>77</v>
      </c>
      <c r="M14" s="14" t="s">
        <v>81</v>
      </c>
      <c r="N14" s="62">
        <f t="shared" si="2"/>
        <v>11530</v>
      </c>
    </row>
    <row r="15" spans="1:14" x14ac:dyDescent="0.15">
      <c r="A15" s="8" t="s">
        <v>15</v>
      </c>
      <c r="B15" s="13" t="s">
        <v>50</v>
      </c>
      <c r="C15" s="47" t="s">
        <v>73</v>
      </c>
      <c r="D15" s="17">
        <v>1700</v>
      </c>
      <c r="E15" s="35"/>
      <c r="F15" s="6">
        <v>41671</v>
      </c>
      <c r="G15" s="7">
        <v>312900</v>
      </c>
      <c r="H15" s="6">
        <v>41756</v>
      </c>
      <c r="I15" s="7">
        <v>296000</v>
      </c>
      <c r="J15" s="58">
        <f t="shared" si="0"/>
        <v>85</v>
      </c>
      <c r="K15" s="59">
        <f t="shared" si="1"/>
        <v>5.4010866091403001E-2</v>
      </c>
      <c r="L15" s="49" t="s">
        <v>78</v>
      </c>
      <c r="M15" s="14" t="s">
        <v>81</v>
      </c>
      <c r="N15" s="62">
        <f t="shared" si="2"/>
        <v>11840</v>
      </c>
    </row>
    <row r="16" spans="1:14" x14ac:dyDescent="0.15">
      <c r="A16" s="8" t="s">
        <v>16</v>
      </c>
      <c r="B16" s="13" t="s">
        <v>51</v>
      </c>
      <c r="C16" s="47" t="s">
        <v>72</v>
      </c>
      <c r="D16" s="17">
        <v>1620</v>
      </c>
      <c r="E16" s="35">
        <v>3</v>
      </c>
      <c r="F16" s="6">
        <v>41541</v>
      </c>
      <c r="G16" s="7">
        <v>305000</v>
      </c>
      <c r="H16" s="6"/>
      <c r="I16" s="7"/>
      <c r="J16" s="58" t="str">
        <f t="shared" si="0"/>
        <v>Not sold yet</v>
      </c>
      <c r="K16" s="59" t="str">
        <f t="shared" si="1"/>
        <v>Not sold yet</v>
      </c>
      <c r="L16" s="49" t="s">
        <v>78</v>
      </c>
      <c r="M16" s="14" t="s">
        <v>80</v>
      </c>
      <c r="N16" s="62" t="str">
        <f t="shared" si="2"/>
        <v>Pending</v>
      </c>
    </row>
    <row r="17" spans="1:17" x14ac:dyDescent="0.15">
      <c r="A17" s="8" t="s">
        <v>17</v>
      </c>
      <c r="B17" s="12" t="s">
        <v>52</v>
      </c>
      <c r="C17" s="47" t="s">
        <v>74</v>
      </c>
      <c r="D17" s="17">
        <v>1630</v>
      </c>
      <c r="E17" s="35">
        <v>4</v>
      </c>
      <c r="F17" s="6">
        <v>41566</v>
      </c>
      <c r="G17" s="7">
        <v>304500</v>
      </c>
      <c r="H17" s="6">
        <v>41750</v>
      </c>
      <c r="I17" s="7">
        <v>298000</v>
      </c>
      <c r="J17" s="58">
        <f t="shared" si="0"/>
        <v>184</v>
      </c>
      <c r="K17" s="59">
        <f t="shared" si="1"/>
        <v>2.1346469622331693E-2</v>
      </c>
      <c r="L17" s="49" t="s">
        <v>77</v>
      </c>
      <c r="M17" s="14" t="s">
        <v>80</v>
      </c>
      <c r="N17" s="62">
        <f t="shared" si="2"/>
        <v>5960</v>
      </c>
    </row>
    <row r="18" spans="1:17" x14ac:dyDescent="0.15">
      <c r="A18" s="8" t="s">
        <v>18</v>
      </c>
      <c r="B18" s="12" t="s">
        <v>53</v>
      </c>
      <c r="C18" s="47" t="s">
        <v>74</v>
      </c>
      <c r="D18" s="17">
        <v>1540</v>
      </c>
      <c r="E18" s="35">
        <v>4</v>
      </c>
      <c r="F18" s="6">
        <v>41811</v>
      </c>
      <c r="G18" s="7">
        <v>303000</v>
      </c>
      <c r="H18" s="6">
        <v>41821</v>
      </c>
      <c r="I18" s="7">
        <v>290500</v>
      </c>
      <c r="J18" s="58">
        <f t="shared" si="0"/>
        <v>10</v>
      </c>
      <c r="K18" s="59">
        <f t="shared" si="1"/>
        <v>4.1254125412541254E-2</v>
      </c>
      <c r="L18" s="49" t="s">
        <v>75</v>
      </c>
      <c r="M18" s="14" t="s">
        <v>82</v>
      </c>
      <c r="N18" s="62">
        <f t="shared" si="2"/>
        <v>17430</v>
      </c>
    </row>
    <row r="19" spans="1:17" x14ac:dyDescent="0.15">
      <c r="A19" s="8" t="s">
        <v>19</v>
      </c>
      <c r="B19" s="13" t="s">
        <v>54</v>
      </c>
      <c r="C19" s="47" t="s">
        <v>71</v>
      </c>
      <c r="D19" s="17">
        <v>1229</v>
      </c>
      <c r="E19" s="35">
        <v>4</v>
      </c>
      <c r="F19" s="6">
        <v>41751</v>
      </c>
      <c r="G19" s="7">
        <v>287200</v>
      </c>
      <c r="H19" s="6">
        <v>41835</v>
      </c>
      <c r="I19" s="7">
        <v>277000</v>
      </c>
      <c r="J19" s="58">
        <f t="shared" si="0"/>
        <v>84</v>
      </c>
      <c r="K19" s="59">
        <f t="shared" si="1"/>
        <v>3.5515320334261836E-2</v>
      </c>
      <c r="L19" s="49" t="s">
        <v>78</v>
      </c>
      <c r="M19" s="14" t="s">
        <v>82</v>
      </c>
      <c r="N19" s="62">
        <f t="shared" si="2"/>
        <v>16620</v>
      </c>
    </row>
    <row r="20" spans="1:17" x14ac:dyDescent="0.15">
      <c r="A20" s="8" t="s">
        <v>20</v>
      </c>
      <c r="B20" s="13" t="s">
        <v>69</v>
      </c>
      <c r="C20" s="47" t="s">
        <v>71</v>
      </c>
      <c r="D20" s="17">
        <v>1500</v>
      </c>
      <c r="E20" s="35">
        <v>5</v>
      </c>
      <c r="F20" s="6">
        <v>41542</v>
      </c>
      <c r="G20" s="7">
        <v>750000</v>
      </c>
      <c r="H20" s="6">
        <v>41764</v>
      </c>
      <c r="I20" s="7">
        <v>682750</v>
      </c>
      <c r="J20" s="58">
        <f t="shared" si="0"/>
        <v>222</v>
      </c>
      <c r="K20" s="59">
        <f t="shared" si="1"/>
        <v>8.9666666666666672E-2</v>
      </c>
      <c r="L20" s="49" t="s">
        <v>78</v>
      </c>
      <c r="M20" s="14" t="s">
        <v>80</v>
      </c>
      <c r="N20" s="62">
        <f t="shared" si="2"/>
        <v>13655</v>
      </c>
    </row>
    <row r="21" spans="1:17" x14ac:dyDescent="0.15">
      <c r="A21" s="8" t="s">
        <v>21</v>
      </c>
      <c r="B21" s="13" t="s">
        <v>55</v>
      </c>
      <c r="C21" s="47" t="s">
        <v>73</v>
      </c>
      <c r="D21" s="17">
        <v>1535</v>
      </c>
      <c r="E21" s="35">
        <v>6</v>
      </c>
      <c r="F21" s="6">
        <v>41492</v>
      </c>
      <c r="G21" s="7">
        <v>650000</v>
      </c>
      <c r="H21" s="6"/>
      <c r="I21" s="7"/>
      <c r="J21" s="58" t="str">
        <f t="shared" si="0"/>
        <v>Not sold yet</v>
      </c>
      <c r="K21" s="59" t="str">
        <f t="shared" si="1"/>
        <v>Not sold yet</v>
      </c>
      <c r="L21" s="49" t="s">
        <v>76</v>
      </c>
      <c r="M21" s="14" t="s">
        <v>80</v>
      </c>
      <c r="N21" s="62" t="str">
        <f t="shared" si="2"/>
        <v>Pending</v>
      </c>
      <c r="P21" s="45"/>
      <c r="Q21" s="45"/>
    </row>
    <row r="22" spans="1:17" x14ac:dyDescent="0.15">
      <c r="A22" s="8" t="s">
        <v>22</v>
      </c>
      <c r="B22" s="13" t="s">
        <v>56</v>
      </c>
      <c r="C22" s="47" t="s">
        <v>72</v>
      </c>
      <c r="D22" s="17">
        <v>1415</v>
      </c>
      <c r="E22" s="35">
        <v>4</v>
      </c>
      <c r="F22" s="6">
        <v>41550</v>
      </c>
      <c r="G22" s="7">
        <v>292000</v>
      </c>
      <c r="H22" s="6">
        <v>41772</v>
      </c>
      <c r="I22" s="7">
        <v>291000</v>
      </c>
      <c r="J22" s="58">
        <f t="shared" si="0"/>
        <v>222</v>
      </c>
      <c r="K22" s="59">
        <f t="shared" si="1"/>
        <v>3.4246575342465752E-3</v>
      </c>
      <c r="L22" s="49" t="s">
        <v>76</v>
      </c>
      <c r="M22" s="14" t="s">
        <v>82</v>
      </c>
      <c r="N22" s="62">
        <f t="shared" si="2"/>
        <v>17460</v>
      </c>
      <c r="P22" s="45"/>
      <c r="Q22" s="45"/>
    </row>
    <row r="23" spans="1:17" x14ac:dyDescent="0.15">
      <c r="A23" s="8" t="s">
        <v>23</v>
      </c>
      <c r="B23" s="13" t="s">
        <v>57</v>
      </c>
      <c r="C23" s="47" t="s">
        <v>72</v>
      </c>
      <c r="D23" s="17">
        <v>1165</v>
      </c>
      <c r="E23" s="35">
        <v>2</v>
      </c>
      <c r="F23" s="6">
        <v>41585</v>
      </c>
      <c r="G23" s="7">
        <v>286900</v>
      </c>
      <c r="H23" s="6">
        <v>41793</v>
      </c>
      <c r="I23" s="7">
        <v>248500</v>
      </c>
      <c r="J23" s="58">
        <f t="shared" si="0"/>
        <v>208</v>
      </c>
      <c r="K23" s="59">
        <f t="shared" si="1"/>
        <v>0.13384454513767863</v>
      </c>
      <c r="L23" s="49" t="s">
        <v>76</v>
      </c>
      <c r="M23" s="14" t="s">
        <v>80</v>
      </c>
      <c r="N23" s="62">
        <f t="shared" si="2"/>
        <v>4970</v>
      </c>
      <c r="P23" s="45"/>
      <c r="Q23" s="45"/>
    </row>
    <row r="24" spans="1:17" x14ac:dyDescent="0.15">
      <c r="A24" s="8" t="s">
        <v>24</v>
      </c>
      <c r="B24" s="12" t="s">
        <v>70</v>
      </c>
      <c r="C24" s="47" t="s">
        <v>73</v>
      </c>
      <c r="D24" s="17">
        <v>1200</v>
      </c>
      <c r="E24" s="35">
        <v>2</v>
      </c>
      <c r="F24" s="6">
        <v>41490</v>
      </c>
      <c r="G24" s="7">
        <v>276600</v>
      </c>
      <c r="H24" s="6">
        <v>41779</v>
      </c>
      <c r="I24" s="7">
        <v>268000</v>
      </c>
      <c r="J24" s="58">
        <f t="shared" si="0"/>
        <v>289</v>
      </c>
      <c r="K24" s="59">
        <f t="shared" si="1"/>
        <v>3.1091829356471441E-2</v>
      </c>
      <c r="L24" s="49" t="s">
        <v>77</v>
      </c>
      <c r="M24" s="14" t="s">
        <v>80</v>
      </c>
      <c r="N24" s="62">
        <f t="shared" si="2"/>
        <v>5360</v>
      </c>
      <c r="P24" s="45"/>
      <c r="Q24" s="45"/>
    </row>
    <row r="25" spans="1:17" x14ac:dyDescent="0.15">
      <c r="A25" s="8" t="s">
        <v>25</v>
      </c>
      <c r="B25" s="13" t="s">
        <v>58</v>
      </c>
      <c r="C25" s="47" t="s">
        <v>73</v>
      </c>
      <c r="D25" s="17">
        <v>1920</v>
      </c>
      <c r="E25" s="35">
        <v>3</v>
      </c>
      <c r="F25" s="6">
        <v>41357</v>
      </c>
      <c r="G25" s="7">
        <v>305000</v>
      </c>
      <c r="H25" s="6">
        <v>41792</v>
      </c>
      <c r="I25" s="7">
        <v>295500</v>
      </c>
      <c r="J25" s="58">
        <f t="shared" si="0"/>
        <v>435</v>
      </c>
      <c r="K25" s="59">
        <f t="shared" si="1"/>
        <v>3.1147540983606559E-2</v>
      </c>
      <c r="L25" s="49" t="s">
        <v>78</v>
      </c>
      <c r="M25" s="14" t="s">
        <v>81</v>
      </c>
      <c r="N25" s="62">
        <f t="shared" si="2"/>
        <v>11820</v>
      </c>
      <c r="O25" s="32"/>
      <c r="P25" s="45"/>
      <c r="Q25" s="45"/>
    </row>
    <row r="26" spans="1:17" x14ac:dyDescent="0.15">
      <c r="A26" s="8" t="s">
        <v>26</v>
      </c>
      <c r="B26" s="12" t="s">
        <v>59</v>
      </c>
      <c r="C26" s="47" t="s">
        <v>73</v>
      </c>
      <c r="D26" s="17">
        <v>1580</v>
      </c>
      <c r="E26" s="35">
        <v>3</v>
      </c>
      <c r="F26" s="6">
        <v>41762</v>
      </c>
      <c r="G26" s="7">
        <v>294500</v>
      </c>
      <c r="H26" s="6">
        <v>41824</v>
      </c>
      <c r="I26" s="7">
        <v>265250</v>
      </c>
      <c r="J26" s="58">
        <f t="shared" si="0"/>
        <v>62</v>
      </c>
      <c r="K26" s="59">
        <f t="shared" si="1"/>
        <v>9.9320882852292014E-2</v>
      </c>
      <c r="L26" s="49" t="s">
        <v>78</v>
      </c>
      <c r="M26" s="14" t="s">
        <v>81</v>
      </c>
      <c r="N26" s="62">
        <f t="shared" si="2"/>
        <v>10610</v>
      </c>
      <c r="P26" s="45"/>
      <c r="Q26" s="45"/>
    </row>
    <row r="27" spans="1:17" x14ac:dyDescent="0.15">
      <c r="A27" s="8" t="s">
        <v>27</v>
      </c>
      <c r="B27" s="12" t="s">
        <v>60</v>
      </c>
      <c r="C27" s="47" t="s">
        <v>74</v>
      </c>
      <c r="D27" s="17">
        <v>1739</v>
      </c>
      <c r="E27" s="35">
        <v>4</v>
      </c>
      <c r="F27" s="6">
        <v>41553</v>
      </c>
      <c r="G27" s="7">
        <v>297500</v>
      </c>
      <c r="H27" s="6">
        <v>41800</v>
      </c>
      <c r="I27" s="7">
        <v>284750</v>
      </c>
      <c r="J27" s="58">
        <f t="shared" si="0"/>
        <v>247</v>
      </c>
      <c r="K27" s="59">
        <f t="shared" si="1"/>
        <v>4.2857142857142858E-2</v>
      </c>
      <c r="L27" s="49" t="s">
        <v>75</v>
      </c>
      <c r="M27" s="14" t="s">
        <v>81</v>
      </c>
      <c r="N27" s="62">
        <f>IF(I27&lt;&gt;"",(IF(M27="L",I27*$C$40,IF(M27="S",I27*$C$41,IF(M27="B",I27*$C$39,"Pending")))),"Pending")</f>
        <v>11390</v>
      </c>
      <c r="P27" s="45"/>
      <c r="Q27" s="45"/>
    </row>
    <row r="28" spans="1:17" x14ac:dyDescent="0.15">
      <c r="A28" s="8" t="s">
        <v>28</v>
      </c>
      <c r="B28" s="12" t="s">
        <v>61</v>
      </c>
      <c r="C28" s="47" t="s">
        <v>74</v>
      </c>
      <c r="D28" s="17">
        <v>1505</v>
      </c>
      <c r="E28" s="35">
        <v>4</v>
      </c>
      <c r="F28" s="6">
        <v>41802</v>
      </c>
      <c r="G28" s="7">
        <v>270000</v>
      </c>
      <c r="H28" s="6">
        <v>41808</v>
      </c>
      <c r="I28" s="7">
        <v>240500</v>
      </c>
      <c r="J28" s="58">
        <f t="shared" si="0"/>
        <v>6</v>
      </c>
      <c r="K28" s="59">
        <f t="shared" si="1"/>
        <v>0.10925925925925926</v>
      </c>
      <c r="L28" s="49" t="s">
        <v>77</v>
      </c>
      <c r="M28" s="14" t="s">
        <v>81</v>
      </c>
      <c r="N28" s="62">
        <f t="shared" ref="N28:N35" si="3">IF(I28&lt;&gt;"",(IF(M28="L",I28*$C$40,IF(M28="S",I28*$C$41,IF(M28="B",I28*$C$39,"Pending")))),"Pending")</f>
        <v>9620</v>
      </c>
      <c r="P28" s="45"/>
      <c r="Q28" s="45"/>
    </row>
    <row r="29" spans="1:17" x14ac:dyDescent="0.15">
      <c r="A29" s="8" t="s">
        <v>29</v>
      </c>
      <c r="B29" s="12" t="s">
        <v>62</v>
      </c>
      <c r="C29" s="47" t="s">
        <v>71</v>
      </c>
      <c r="D29" s="17">
        <v>1198</v>
      </c>
      <c r="E29" s="35">
        <v>4</v>
      </c>
      <c r="F29" s="6">
        <v>41520</v>
      </c>
      <c r="G29" s="7">
        <v>260000</v>
      </c>
      <c r="H29" s="6">
        <v>41787</v>
      </c>
      <c r="I29" s="7">
        <v>251000</v>
      </c>
      <c r="J29" s="58">
        <f t="shared" si="0"/>
        <v>267</v>
      </c>
      <c r="K29" s="59">
        <f t="shared" si="1"/>
        <v>3.4615384615384617E-2</v>
      </c>
      <c r="L29" s="49" t="s">
        <v>77</v>
      </c>
      <c r="M29" s="14" t="s">
        <v>82</v>
      </c>
      <c r="N29" s="62">
        <f t="shared" si="3"/>
        <v>15060</v>
      </c>
      <c r="P29" s="45"/>
      <c r="Q29" s="45"/>
    </row>
    <row r="30" spans="1:17" x14ac:dyDescent="0.15">
      <c r="A30" s="8" t="s">
        <v>30</v>
      </c>
      <c r="B30" s="12" t="s">
        <v>63</v>
      </c>
      <c r="C30" s="47" t="s">
        <v>72</v>
      </c>
      <c r="D30" s="17">
        <v>2563</v>
      </c>
      <c r="E30" s="35">
        <v>3</v>
      </c>
      <c r="F30" s="6">
        <v>41686</v>
      </c>
      <c r="G30" s="7">
        <v>358000</v>
      </c>
      <c r="H30" s="6"/>
      <c r="I30" s="7"/>
      <c r="J30" s="58" t="str">
        <f t="shared" si="0"/>
        <v>Not sold yet</v>
      </c>
      <c r="K30" s="59" t="str">
        <f t="shared" si="1"/>
        <v>Not sold yet</v>
      </c>
      <c r="L30" s="49" t="s">
        <v>78</v>
      </c>
      <c r="M30" s="14" t="s">
        <v>80</v>
      </c>
      <c r="N30" s="62" t="str">
        <f t="shared" si="3"/>
        <v>Pending</v>
      </c>
      <c r="P30" s="45"/>
      <c r="Q30" s="45"/>
    </row>
    <row r="31" spans="1:17" x14ac:dyDescent="0.15">
      <c r="A31" s="8" t="s">
        <v>31</v>
      </c>
      <c r="B31" s="13" t="s">
        <v>64</v>
      </c>
      <c r="C31" s="47" t="s">
        <v>73</v>
      </c>
      <c r="D31" s="17">
        <v>1051</v>
      </c>
      <c r="E31" s="35">
        <v>3</v>
      </c>
      <c r="F31" s="6">
        <v>41702</v>
      </c>
      <c r="G31" s="7">
        <v>258000</v>
      </c>
      <c r="H31" s="6">
        <v>41795</v>
      </c>
      <c r="I31" s="7">
        <v>258000</v>
      </c>
      <c r="J31" s="58">
        <f t="shared" si="0"/>
        <v>93</v>
      </c>
      <c r="K31" s="59">
        <f t="shared" si="1"/>
        <v>0</v>
      </c>
      <c r="L31" s="49" t="s">
        <v>75</v>
      </c>
      <c r="M31" s="14" t="s">
        <v>82</v>
      </c>
      <c r="N31" s="62">
        <f t="shared" si="3"/>
        <v>15480</v>
      </c>
      <c r="P31" s="45"/>
      <c r="Q31" s="45"/>
    </row>
    <row r="32" spans="1:17" x14ac:dyDescent="0.15">
      <c r="A32" s="8" t="s">
        <v>32</v>
      </c>
      <c r="B32" s="13" t="s">
        <v>65</v>
      </c>
      <c r="C32" s="47" t="s">
        <v>71</v>
      </c>
      <c r="D32" s="17">
        <v>3750</v>
      </c>
      <c r="E32" s="35">
        <v>4</v>
      </c>
      <c r="F32" s="6">
        <v>41801</v>
      </c>
      <c r="G32" s="7">
        <v>369500</v>
      </c>
      <c r="H32" s="6">
        <v>41808</v>
      </c>
      <c r="I32" s="7">
        <v>365000</v>
      </c>
      <c r="J32" s="58">
        <f t="shared" si="0"/>
        <v>7</v>
      </c>
      <c r="K32" s="59">
        <f t="shared" si="1"/>
        <v>1.2178619756427604E-2</v>
      </c>
      <c r="L32" s="49" t="s">
        <v>76</v>
      </c>
      <c r="M32" s="14" t="s">
        <v>80</v>
      </c>
      <c r="N32" s="62">
        <f t="shared" si="3"/>
        <v>7300</v>
      </c>
      <c r="P32" s="45"/>
      <c r="Q32" s="45"/>
    </row>
    <row r="33" spans="1:17" x14ac:dyDescent="0.15">
      <c r="A33" s="8" t="s">
        <v>33</v>
      </c>
      <c r="B33" s="13" t="s">
        <v>66</v>
      </c>
      <c r="C33" s="47" t="s">
        <v>74</v>
      </c>
      <c r="D33" s="17">
        <v>1080</v>
      </c>
      <c r="E33" s="35">
        <v>3</v>
      </c>
      <c r="F33" s="6">
        <v>41737</v>
      </c>
      <c r="G33" s="7">
        <v>278000</v>
      </c>
      <c r="H33" s="6">
        <v>41750</v>
      </c>
      <c r="I33" s="7">
        <v>268500</v>
      </c>
      <c r="J33" s="58">
        <f t="shared" si="0"/>
        <v>13</v>
      </c>
      <c r="K33" s="59">
        <f t="shared" si="1"/>
        <v>3.41726618705036E-2</v>
      </c>
      <c r="L33" s="49" t="s">
        <v>77</v>
      </c>
      <c r="M33" s="14" t="s">
        <v>81</v>
      </c>
      <c r="N33" s="62">
        <f t="shared" si="3"/>
        <v>10740</v>
      </c>
      <c r="P33" s="45"/>
      <c r="Q33" s="45"/>
    </row>
    <row r="34" spans="1:17" x14ac:dyDescent="0.15">
      <c r="A34" s="8" t="s">
        <v>34</v>
      </c>
      <c r="B34" s="13" t="s">
        <v>67</v>
      </c>
      <c r="C34" s="47" t="s">
        <v>74</v>
      </c>
      <c r="D34" s="17">
        <v>1142</v>
      </c>
      <c r="E34" s="35">
        <v>3</v>
      </c>
      <c r="F34" s="6">
        <v>41647</v>
      </c>
      <c r="G34" s="7">
        <v>254000</v>
      </c>
      <c r="H34" s="6">
        <v>41783</v>
      </c>
      <c r="I34" s="7">
        <v>241750</v>
      </c>
      <c r="J34" s="58">
        <f t="shared" si="0"/>
        <v>136</v>
      </c>
      <c r="K34" s="59">
        <f t="shared" si="1"/>
        <v>4.8228346456692911E-2</v>
      </c>
      <c r="L34" s="49" t="s">
        <v>75</v>
      </c>
      <c r="M34" s="14" t="s">
        <v>82</v>
      </c>
      <c r="N34" s="62">
        <f t="shared" si="3"/>
        <v>14505</v>
      </c>
      <c r="P34" s="45"/>
      <c r="Q34" s="45"/>
    </row>
    <row r="35" spans="1:17" ht="14" thickBot="1" x14ac:dyDescent="0.2">
      <c r="A35" s="5" t="s">
        <v>35</v>
      </c>
      <c r="B35" s="29" t="s">
        <v>68</v>
      </c>
      <c r="C35" s="48" t="s">
        <v>71</v>
      </c>
      <c r="D35" s="30">
        <v>1464</v>
      </c>
      <c r="E35" s="36">
        <v>4</v>
      </c>
      <c r="F35" s="3">
        <v>41719</v>
      </c>
      <c r="G35" s="4">
        <v>307000</v>
      </c>
      <c r="H35" s="3">
        <v>41803</v>
      </c>
      <c r="I35" s="4">
        <v>307000</v>
      </c>
      <c r="J35" s="58">
        <f t="shared" si="0"/>
        <v>84</v>
      </c>
      <c r="K35" s="59">
        <f t="shared" si="1"/>
        <v>0</v>
      </c>
      <c r="L35" s="50" t="s">
        <v>78</v>
      </c>
      <c r="M35" s="31" t="s">
        <v>82</v>
      </c>
      <c r="N35" s="62">
        <f t="shared" si="3"/>
        <v>18420</v>
      </c>
      <c r="P35" s="45"/>
      <c r="Q35" s="45"/>
    </row>
    <row r="36" spans="1:17" ht="14" thickBot="1" x14ac:dyDescent="0.2"/>
    <row r="37" spans="1:17" ht="17" thickBot="1" x14ac:dyDescent="0.25">
      <c r="A37" s="63" t="s">
        <v>90</v>
      </c>
      <c r="B37" s="64"/>
      <c r="C37" s="65"/>
      <c r="F37" s="66" t="s">
        <v>99</v>
      </c>
      <c r="G37" s="67"/>
      <c r="H37" s="67"/>
      <c r="I37" s="67"/>
      <c r="J37" s="67"/>
      <c r="K37" s="67"/>
      <c r="L37" s="68"/>
    </row>
    <row r="38" spans="1:17" x14ac:dyDescent="0.15">
      <c r="A38" s="19" t="s">
        <v>79</v>
      </c>
      <c r="B38" s="18" t="s">
        <v>87</v>
      </c>
      <c r="C38" s="20" t="s">
        <v>88</v>
      </c>
      <c r="F38" s="41" t="s">
        <v>92</v>
      </c>
      <c r="G38" s="42"/>
      <c r="H38" s="42"/>
      <c r="I38" s="42"/>
      <c r="J38" s="76"/>
      <c r="K38" s="42"/>
      <c r="L38" s="43" t="s">
        <v>108</v>
      </c>
    </row>
    <row r="39" spans="1:17" x14ac:dyDescent="0.15">
      <c r="A39" s="21" t="s">
        <v>82</v>
      </c>
      <c r="B39" s="16" t="s">
        <v>86</v>
      </c>
      <c r="C39" s="22">
        <v>0.06</v>
      </c>
      <c r="F39" s="39" t="s">
        <v>93</v>
      </c>
      <c r="G39" s="1"/>
      <c r="H39" s="1"/>
      <c r="I39" s="1"/>
      <c r="J39" s="73"/>
      <c r="K39" s="1"/>
      <c r="L39" s="28">
        <f>COUNTIF(M5:M35,"=B")</f>
        <v>8</v>
      </c>
    </row>
    <row r="40" spans="1:17" x14ac:dyDescent="0.15">
      <c r="A40" s="21" t="s">
        <v>80</v>
      </c>
      <c r="B40" s="15" t="s">
        <v>84</v>
      </c>
      <c r="C40" s="22">
        <v>0.02</v>
      </c>
      <c r="F40" s="39" t="s">
        <v>94</v>
      </c>
      <c r="G40" s="1"/>
      <c r="H40" s="1"/>
      <c r="I40" s="1"/>
      <c r="J40" s="73"/>
      <c r="K40" s="1"/>
      <c r="L40" s="28">
        <f>COUNTIF(I5:I35,"&gt;300000")</f>
        <v>4</v>
      </c>
    </row>
    <row r="41" spans="1:17" ht="14" thickBot="1" x14ac:dyDescent="0.2">
      <c r="A41" s="23" t="s">
        <v>81</v>
      </c>
      <c r="B41" s="24" t="s">
        <v>85</v>
      </c>
      <c r="C41" s="25">
        <v>0.04</v>
      </c>
      <c r="F41" s="39" t="s">
        <v>95</v>
      </c>
      <c r="G41" s="1"/>
      <c r="H41" s="1"/>
      <c r="I41" s="1"/>
      <c r="J41" s="73"/>
      <c r="K41" s="1"/>
      <c r="L41" s="34" t="s">
        <v>109</v>
      </c>
    </row>
    <row r="42" spans="1:17" ht="14" thickBot="1" x14ac:dyDescent="0.2">
      <c r="F42" s="40" t="s">
        <v>96</v>
      </c>
      <c r="G42" s="33"/>
      <c r="H42" s="33"/>
      <c r="I42" s="33"/>
      <c r="J42" s="77"/>
      <c r="K42" s="33"/>
      <c r="L42" s="37"/>
    </row>
    <row r="43" spans="1:17" ht="14" thickBot="1" x14ac:dyDescent="0.2">
      <c r="F43" s="1"/>
      <c r="G43" s="1"/>
      <c r="H43" s="1"/>
      <c r="I43" s="1"/>
      <c r="J43" s="73"/>
      <c r="K43" s="1"/>
    </row>
    <row r="44" spans="1:17" ht="14" thickBot="1" x14ac:dyDescent="0.2">
      <c r="F44" s="69" t="s">
        <v>105</v>
      </c>
      <c r="G44" s="70"/>
      <c r="H44" s="70"/>
      <c r="I44" s="70"/>
      <c r="J44" s="70"/>
      <c r="K44" s="70"/>
      <c r="L44" s="71"/>
    </row>
    <row r="45" spans="1:17" x14ac:dyDescent="0.15">
      <c r="F45" s="39" t="s">
        <v>100</v>
      </c>
      <c r="G45" s="1"/>
      <c r="H45" s="1"/>
      <c r="I45" s="1"/>
      <c r="J45" s="73"/>
      <c r="K45" s="1"/>
      <c r="L45" s="28"/>
    </row>
    <row r="46" spans="1:17" x14ac:dyDescent="0.15">
      <c r="F46" s="39" t="s">
        <v>101</v>
      </c>
      <c r="G46" s="1"/>
      <c r="H46" s="1"/>
      <c r="I46" s="1"/>
      <c r="J46" s="73"/>
      <c r="K46" s="1"/>
      <c r="L46" s="34"/>
    </row>
    <row r="47" spans="1:17" x14ac:dyDescent="0.15">
      <c r="F47" s="39" t="s">
        <v>102</v>
      </c>
      <c r="G47" s="1"/>
      <c r="H47" s="1"/>
      <c r="I47" s="1"/>
      <c r="J47" s="73"/>
      <c r="K47" s="1"/>
      <c r="L47" s="34"/>
    </row>
    <row r="48" spans="1:17" x14ac:dyDescent="0.15">
      <c r="F48" s="39" t="s">
        <v>104</v>
      </c>
      <c r="G48" s="1"/>
      <c r="H48" s="1"/>
      <c r="I48" s="1"/>
      <c r="J48" s="73"/>
      <c r="K48" s="1"/>
      <c r="L48" s="28"/>
    </row>
    <row r="49" spans="6:12" x14ac:dyDescent="0.15">
      <c r="F49" s="46" t="s">
        <v>107</v>
      </c>
      <c r="G49" s="1"/>
      <c r="H49" s="1"/>
      <c r="I49" s="1"/>
      <c r="J49" s="73"/>
      <c r="K49" s="1"/>
      <c r="L49" s="38"/>
    </row>
    <row r="50" spans="6:12" x14ac:dyDescent="0.15">
      <c r="F50" s="39" t="s">
        <v>103</v>
      </c>
      <c r="G50" s="1"/>
      <c r="H50" s="1"/>
      <c r="I50" s="1"/>
      <c r="J50" s="73"/>
      <c r="K50" s="1"/>
      <c r="L50" s="34"/>
    </row>
    <row r="51" spans="6:12" ht="14" thickBot="1" x14ac:dyDescent="0.2">
      <c r="F51" s="40" t="s">
        <v>106</v>
      </c>
      <c r="G51" s="33"/>
      <c r="H51" s="33"/>
      <c r="I51" s="33"/>
      <c r="J51" s="77"/>
      <c r="K51" s="33"/>
      <c r="L51" s="44"/>
    </row>
  </sheetData>
  <mergeCells count="4">
    <mergeCell ref="A37:C37"/>
    <mergeCell ref="F37:L37"/>
    <mergeCell ref="F44:L44"/>
    <mergeCell ref="A1:N1"/>
  </mergeCells>
  <conditionalFormatting sqref="H5:H35">
    <cfRule type="expression" priority="1">
      <formula>H5&lt;F5</formula>
    </cfRule>
  </conditionalFormatting>
  <pageMargins left="0.38" right="0.21" top="0.51" bottom="0.5" header="0.5" footer="0.5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Canes Realty</vt:lpstr>
    </vt:vector>
  </TitlesOfParts>
  <Manager>"Data Analysis with Excel"</Manager>
  <Company>Duxbury Press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Maryann</dc:creator>
  <cp:lastModifiedBy>Microsoft Office User</cp:lastModifiedBy>
  <cp:lastPrinted>2008-11-15T14:02:46Z</cp:lastPrinted>
  <dcterms:created xsi:type="dcterms:W3CDTF">1999-06-17T18:17:39Z</dcterms:created>
  <dcterms:modified xsi:type="dcterms:W3CDTF">2016-03-01T21:40:23Z</dcterms:modified>
</cp:coreProperties>
</file>